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https://d.docs.live.net/d7d37c4a473d8c0d/Factory LEDs/"/>
    </mc:Choice>
  </mc:AlternateContent>
  <xr:revisionPtr revIDLastSave="1" documentId="8_{845AC9C8-0605-4F7F-BC40-1727A630052C}" xr6:coauthVersionLast="33" xr6:coauthVersionMax="33" xr10:uidLastSave="{E07DF741-745F-456C-8DD2-1CEC8EAD4809}"/>
  <bookViews>
    <workbookView xWindow="0" yWindow="0" windowWidth="20490" windowHeight="7155" xr2:uid="{00000000-000D-0000-FFFF-FFFF00000000}"/>
  </bookViews>
  <sheets>
    <sheet name="Factory LEDs Savings Calculator" sheetId="1" r:id="rId1"/>
  </sheets>
  <definedNames>
    <definedName name="_xlnm.Print_Area" localSheetId="0">'Factory LEDs Savings Calculator'!$A$1:$G$35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G14" i="1" l="1"/>
  <c r="F6" i="1" l="1"/>
  <c r="G6" i="1"/>
  <c r="F10" i="1"/>
  <c r="G21" i="1"/>
  <c r="G23" i="1" s="1"/>
  <c r="G24" i="1" s="1"/>
  <c r="G25" i="1" s="1"/>
  <c r="F2" i="1"/>
  <c r="E2" i="1"/>
  <c r="C3" i="1"/>
  <c r="G3" i="1" s="1"/>
  <c r="F3" i="1"/>
  <c r="E3" i="1"/>
  <c r="E4" i="1"/>
  <c r="G4" i="1"/>
  <c r="F4" i="1"/>
  <c r="F9" i="1" l="1"/>
  <c r="G12" i="1" s="1"/>
  <c r="G7" i="1"/>
  <c r="G15" i="1"/>
  <c r="G13" i="1" l="1"/>
  <c r="G17" i="1"/>
  <c r="G18" i="1" s="1"/>
  <c r="G16" i="1" l="1"/>
</calcChain>
</file>

<file path=xl/sharedStrings.xml><?xml version="1.0" encoding="utf-8"?>
<sst xmlns="http://schemas.openxmlformats.org/spreadsheetml/2006/main" count="65" uniqueCount="60">
  <si>
    <t>Input Form</t>
  </si>
  <si>
    <t>NET Savings Calculation</t>
  </si>
  <si>
    <t>Company</t>
  </si>
  <si>
    <t>Yes</t>
  </si>
  <si>
    <t>Location</t>
  </si>
  <si>
    <t>No</t>
  </si>
  <si>
    <t xml:space="preserve">Existing Light / New LED </t>
  </si>
  <si>
    <t>High Bay</t>
  </si>
  <si>
    <t>Existing Light Fixture</t>
  </si>
  <si>
    <t>LED Light Fixture</t>
  </si>
  <si>
    <t>Number of Bulbs to be Replaced /New</t>
  </si>
  <si>
    <t>Yearly Electricity Cost</t>
  </si>
  <si>
    <t>Wattage of Bulb and Ballast /LED</t>
  </si>
  <si>
    <t>Annual Savings</t>
  </si>
  <si>
    <t>Average Life Expentancy Existing/LED</t>
  </si>
  <si>
    <t>Average Lifespan of incandescent bulb: 750~1,250 hours</t>
  </si>
  <si>
    <t>Maintenance Yearly Cost</t>
  </si>
  <si>
    <t>Average halogen: 2,000~2,500 hours</t>
  </si>
  <si>
    <t xml:space="preserve">Total Maintance Cost </t>
  </si>
  <si>
    <t>Average fluorescent: 1,000~2,500 hours</t>
  </si>
  <si>
    <t>Average HID: 5,000~24,000 hours</t>
  </si>
  <si>
    <t>Annual Maintenance Savings</t>
  </si>
  <si>
    <t>Average LED 30,000- 50,000 hours</t>
  </si>
  <si>
    <t>Total Annual Savings</t>
  </si>
  <si>
    <t>Price of Existing Bulbs / New LED Light</t>
  </si>
  <si>
    <t>Total Capital Costs to Finance</t>
  </si>
  <si>
    <t>Electricity Rate ($0.00 / KW)</t>
  </si>
  <si>
    <t>Annual Financing Costs</t>
  </si>
  <si>
    <t>The 2013 average retail price of electricity in the U.S was 10.10¢/kWh.</t>
  </si>
  <si>
    <t>Simple Payback (Years)</t>
  </si>
  <si>
    <t>Hours of Operation per Day</t>
  </si>
  <si>
    <t>Yearly Savings (Net)</t>
  </si>
  <si>
    <t>after financing</t>
  </si>
  <si>
    <t>Number of Days in a Week Lights are in Operation</t>
  </si>
  <si>
    <t>Total Savings (Net)</t>
  </si>
  <si>
    <t>Labour Cost to replace each bulb</t>
  </si>
  <si>
    <t>Installation Cost for each New LED Fixture</t>
  </si>
  <si>
    <t>Life Expectancy of LED Lights (Years)</t>
  </si>
  <si>
    <t>Show Financing the LED Conversion  (Y/N)</t>
  </si>
  <si>
    <t>Over the LED Light Life Expectancy</t>
  </si>
  <si>
    <t>Total Cost for LED Conversion</t>
  </si>
  <si>
    <t>Total Kilowatts Saved</t>
  </si>
  <si>
    <t>Financing Cost (Interest Rate)</t>
  </si>
  <si>
    <t xml:space="preserve"> </t>
  </si>
  <si>
    <t>CO2 Removed</t>
  </si>
  <si>
    <t>Term of Financing (Years)</t>
  </si>
  <si>
    <t>Equivalent Trees Planted</t>
  </si>
  <si>
    <t>Change only the items in YELLOW</t>
  </si>
  <si>
    <t>Notes</t>
  </si>
  <si>
    <t xml:space="preserve">1.  This calculator for LED Light energy savings is only an estimate, many variables may change your actual energy savings result </t>
  </si>
  <si>
    <t xml:space="preserve">      such as changes in electrial rates, hours of use, and labour costs.</t>
  </si>
  <si>
    <t>2.  Financing costs assume that the capital cost of the LED Lights and the installation labour are financed over the term of financing and fully paid for after the term.</t>
  </si>
  <si>
    <t>3.  Life expectancy of existing bulbs and the new LED Lights may vary between manufactures and can significantly affect the actual savings realized.</t>
  </si>
  <si>
    <t>4.  If you are replacing existing lights bulbs with less LED lights then input the correct number of bulbs and LED light fixtures in the correct column.</t>
  </si>
  <si>
    <t>Copyright Factory LEDs  - all rights reserved.</t>
  </si>
  <si>
    <t>www.factoryleds.com</t>
  </si>
  <si>
    <t>Warehouse</t>
  </si>
  <si>
    <t>Rebate from Utilities or Government</t>
  </si>
  <si>
    <t>Normal UFO High Bay</t>
  </si>
  <si>
    <t>Revolve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</si>
</sst>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&quot;$&quot;#,##0.00"/>
    <numFmt numFmtId="167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33333"/>
      <name val="Arial"/>
      <family val="2"/>
    </font>
    <font>
      <sz val="8"/>
      <color rgb="FF33333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7" borderId="1" xfId="0" applyFill="1" applyBorder="1" applyProtection="1">
      <protection locked="0"/>
    </xf>
    <xf numFmtId="9" fontId="0" fillId="7" borderId="1" xfId="2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right"/>
    </xf>
    <xf numFmtId="0" fontId="4" fillId="6" borderId="1" xfId="0" applyFont="1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right"/>
    </xf>
    <xf numFmtId="0" fontId="0" fillId="0" borderId="0" xfId="0" applyProtection="1"/>
    <xf numFmtId="0" fontId="10" fillId="0" borderId="0" xfId="4" applyProtection="1"/>
    <xf numFmtId="0" fontId="0" fillId="0" borderId="0" xfId="0" applyAlignment="1" applyProtection="1">
      <alignment horizontal="left"/>
    </xf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right"/>
    </xf>
    <xf numFmtId="0" fontId="0" fillId="4" borderId="1" xfId="0" applyFill="1" applyBorder="1" applyProtection="1"/>
    <xf numFmtId="164" fontId="0" fillId="4" borderId="1" xfId="0" applyNumberFormat="1" applyFill="1" applyBorder="1" applyProtection="1"/>
    <xf numFmtId="0" fontId="6" fillId="9" borderId="1" xfId="0" applyFont="1" applyFill="1" applyBorder="1" applyAlignment="1" applyProtection="1">
      <alignment horizontal="right"/>
    </xf>
    <xf numFmtId="0" fontId="7" fillId="9" borderId="1" xfId="0" applyFont="1" applyFill="1" applyBorder="1" applyAlignment="1" applyProtection="1">
      <alignment horizontal="left"/>
    </xf>
    <xf numFmtId="0" fontId="0" fillId="9" borderId="1" xfId="0" applyFill="1" applyBorder="1" applyAlignment="1" applyProtection="1">
      <alignment horizontal="right"/>
    </xf>
    <xf numFmtId="165" fontId="0" fillId="9" borderId="1" xfId="3" applyNumberFormat="1" applyFont="1" applyFill="1" applyBorder="1" applyProtection="1"/>
    <xf numFmtId="164" fontId="0" fillId="9" borderId="1" xfId="0" applyNumberFormat="1" applyFill="1" applyBorder="1" applyProtection="1"/>
    <xf numFmtId="0" fontId="11" fillId="7" borderId="1" xfId="0" applyFont="1" applyFill="1" applyBorder="1" applyAlignment="1" applyProtection="1">
      <alignment horizontal="center"/>
      <protection locked="0"/>
    </xf>
    <xf numFmtId="0" fontId="0" fillId="7" borderId="0" xfId="0" applyFill="1"/>
    <xf numFmtId="0" fontId="12" fillId="8" borderId="1" xfId="0" applyFont="1" applyFill="1" applyBorder="1" applyAlignment="1" applyProtection="1">
      <alignment horizontal="right"/>
    </xf>
    <xf numFmtId="0" fontId="11" fillId="8" borderId="1" xfId="0" applyFont="1" applyFill="1" applyBorder="1" applyAlignment="1" applyProtection="1">
      <alignment horizontal="right"/>
    </xf>
    <xf numFmtId="0" fontId="12" fillId="9" borderId="1" xfId="0" applyFont="1" applyFill="1" applyBorder="1" applyAlignment="1" applyProtection="1">
      <alignment horizontal="right"/>
    </xf>
    <xf numFmtId="0" fontId="13" fillId="0" borderId="0" xfId="0" applyFont="1"/>
    <xf numFmtId="166" fontId="0" fillId="3" borderId="1" xfId="0" applyNumberFormat="1" applyFill="1" applyBorder="1" applyProtection="1"/>
    <xf numFmtId="166" fontId="6" fillId="9" borderId="1" xfId="0" applyNumberFormat="1" applyFont="1" applyFill="1" applyBorder="1" applyProtection="1"/>
    <xf numFmtId="166" fontId="0" fillId="2" borderId="1" xfId="1" applyNumberFormat="1" applyFont="1" applyFill="1" applyBorder="1" applyProtection="1"/>
    <xf numFmtId="166" fontId="6" fillId="3" borderId="1" xfId="0" applyNumberFormat="1" applyFont="1" applyFill="1" applyBorder="1" applyProtection="1"/>
    <xf numFmtId="166" fontId="0" fillId="7" borderId="1" xfId="1" applyNumberFormat="1" applyFont="1" applyFill="1" applyBorder="1" applyProtection="1">
      <protection locked="0"/>
    </xf>
    <xf numFmtId="166" fontId="0" fillId="2" borderId="1" xfId="0" applyNumberFormat="1" applyFill="1" applyBorder="1" applyProtection="1"/>
    <xf numFmtId="167" fontId="0" fillId="7" borderId="1" xfId="1" applyNumberFormat="1" applyFont="1" applyFill="1" applyBorder="1" applyProtection="1">
      <protection locked="0"/>
    </xf>
    <xf numFmtId="0" fontId="14" fillId="9" borderId="1" xfId="0" applyFont="1" applyFill="1" applyBorder="1" applyAlignment="1" applyProtection="1">
      <alignment horizontal="right"/>
    </xf>
    <xf numFmtId="166" fontId="7" fillId="9" borderId="1" xfId="0" applyNumberFormat="1" applyFont="1" applyFill="1" applyBorder="1" applyProtection="1"/>
    <xf numFmtId="0" fontId="0" fillId="0" borderId="1" xfId="0" applyBorder="1" applyProtection="1"/>
    <xf numFmtId="0" fontId="5" fillId="0" borderId="1" xfId="0" applyFont="1" applyBorder="1" applyAlignment="1" applyProtection="1">
      <alignment horizontal="right"/>
    </xf>
    <xf numFmtId="166" fontId="0" fillId="0" borderId="1" xfId="0" applyNumberFormat="1" applyBorder="1" applyProtection="1"/>
    <xf numFmtId="44" fontId="0" fillId="0" borderId="1" xfId="1" applyFont="1" applyBorder="1" applyProtection="1"/>
    <xf numFmtId="9" fontId="0" fillId="0" borderId="1" xfId="2" applyFont="1" applyBorder="1" applyProtection="1"/>
    <xf numFmtId="0" fontId="0" fillId="7" borderId="1" xfId="0" applyFill="1" applyBorder="1" applyAlignment="1" applyProtection="1">
      <alignment horizontal="right"/>
      <protection locked="0"/>
    </xf>
    <xf numFmtId="0" fontId="0" fillId="2" borderId="0" xfId="0" applyFill="1" applyProtection="1"/>
    <xf numFmtId="0" fontId="4" fillId="8" borderId="1" xfId="0" applyFont="1" applyFill="1" applyBorder="1" applyProtection="1"/>
    <xf numFmtId="0" fontId="3" fillId="0" borderId="1" xfId="0" applyFont="1" applyBorder="1" applyAlignment="1" applyProtection="1">
      <alignment horizontal="right"/>
    </xf>
    <xf numFmtId="0" fontId="2" fillId="8" borderId="1" xfId="0" applyFont="1" applyFill="1" applyBorder="1" applyAlignment="1" applyProtection="1">
      <alignment horizontal="left"/>
    </xf>
    <xf numFmtId="0" fontId="3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8" borderId="1" xfId="0" applyFont="1" applyFill="1" applyBorder="1" applyAlignment="1" applyProtection="1">
      <alignment horizontal="right"/>
    </xf>
    <xf numFmtId="0" fontId="7" fillId="0" borderId="0" xfId="0" applyFont="1" applyProtection="1"/>
    <xf numFmtId="0" fontId="4" fillId="5" borderId="1" xfId="0" applyFont="1" applyFill="1" applyBorder="1" applyAlignment="1" applyProtection="1">
      <alignment horizontal="right"/>
      <protection locked="0"/>
    </xf>
    <xf numFmtId="0" fontId="4" fillId="6" borderId="1" xfId="0" applyFont="1" applyFill="1" applyBorder="1" applyAlignment="1" applyProtection="1">
      <alignment horizontal="right"/>
      <protection locked="0"/>
    </xf>
    <xf numFmtId="0" fontId="12" fillId="9" borderId="1" xfId="0" applyFont="1" applyFill="1" applyBorder="1" applyProtection="1"/>
    <xf numFmtId="0" fontId="14" fillId="6" borderId="1" xfId="0" applyFont="1" applyFill="1" applyBorder="1" applyAlignment="1" applyProtection="1">
      <alignment horizontal="right"/>
    </xf>
    <xf numFmtId="166" fontId="0" fillId="6" borderId="1" xfId="0" applyNumberFormat="1" applyFill="1" applyBorder="1" applyProtection="1"/>
    <xf numFmtId="166" fontId="7" fillId="6" borderId="1" xfId="0" applyNumberFormat="1" applyFont="1" applyFill="1" applyBorder="1" applyProtection="1"/>
    <xf numFmtId="166" fontId="7" fillId="6" borderId="1" xfId="1" applyNumberFormat="1" applyFont="1" applyFill="1" applyBorder="1" applyProtection="1"/>
    <xf numFmtId="2" fontId="15" fillId="10" borderId="1" xfId="0" applyNumberFormat="1" applyFont="1" applyFill="1" applyBorder="1" applyProtection="1"/>
    <xf numFmtId="0" fontId="16" fillId="10" borderId="1" xfId="0" applyFont="1" applyFill="1" applyBorder="1" applyAlignment="1" applyProtection="1">
      <alignment horizontal="right"/>
    </xf>
    <xf numFmtId="0" fontId="12" fillId="9" borderId="1" xfId="0" applyFont="1" applyFill="1" applyBorder="1" applyAlignment="1" applyProtection="1">
      <alignment horizontal="center"/>
    </xf>
    <xf numFmtId="0" fontId="14" fillId="6" borderId="0" xfId="0" applyFont="1" applyFill="1" applyBorder="1" applyAlignment="1" applyProtection="1">
      <alignment horizontal="right"/>
    </xf>
    <xf numFmtId="166" fontId="0" fillId="6" borderId="0" xfId="0" applyNumberFormat="1" applyFill="1" applyBorder="1" applyProtection="1"/>
    <xf numFmtId="166" fontId="7" fillId="6" borderId="0" xfId="1" applyNumberFormat="1" applyFont="1" applyFill="1" applyBorder="1" applyProtection="1"/>
    <xf numFmtId="166" fontId="0" fillId="7" borderId="1" xfId="0" applyNumberForma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/>
    </xf>
    <xf numFmtId="0" fontId="9" fillId="9" borderId="2" xfId="0" applyFont="1" applyFill="1" applyBorder="1" applyAlignment="1" applyProtection="1">
      <alignment horizontal="center"/>
    </xf>
    <xf numFmtId="0" fontId="9" fillId="9" borderId="3" xfId="0" applyFont="1" applyFill="1" applyBorder="1" applyAlignment="1" applyProtection="1">
      <alignment horizontal="center"/>
    </xf>
    <xf numFmtId="0" fontId="9" fillId="9" borderId="4" xfId="0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/>
      <protection locked="0"/>
    </xf>
    <xf numFmtId="0" fontId="11" fillId="7" borderId="4" xfId="0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0</xdr:col>
      <xdr:colOff>781050</xdr:colOff>
      <xdr:row>1</xdr:row>
      <xdr:rowOff>6428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D4AE994-8255-4F2B-BCEE-432633C55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771525" cy="57792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771525</xdr:colOff>
      <xdr:row>1</xdr:row>
      <xdr:rowOff>6427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44B773A-008B-44AB-BD71-1272CED77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0"/>
          <a:ext cx="771525" cy="57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ctoryle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workbookViewId="0">
      <selection activeCell="C19" sqref="C19"/>
    </sheetView>
  </sheetViews>
  <sheetFormatPr defaultRowHeight="15" x14ac:dyDescent="0.25"/>
  <cols>
    <col min="1" max="1" width="49.140625" customWidth="1"/>
    <col min="2" max="2" width="20.42578125" customWidth="1"/>
    <col min="3" max="3" width="16.85546875" customWidth="1"/>
    <col min="4" max="4" width="2.7109375" customWidth="1"/>
    <col min="5" max="5" width="31.85546875" customWidth="1"/>
    <col min="6" max="6" width="20.5703125" customWidth="1"/>
    <col min="7" max="7" width="17.5703125" customWidth="1"/>
    <col min="12" max="12" width="0" hidden="1" customWidth="1"/>
  </cols>
  <sheetData>
    <row r="1" spans="1:12" ht="45" customHeight="1" x14ac:dyDescent="0.4">
      <c r="A1" s="49"/>
      <c r="B1" s="61" t="s">
        <v>0</v>
      </c>
      <c r="C1" s="61"/>
      <c r="E1" s="62" t="s">
        <v>1</v>
      </c>
      <c r="F1" s="63"/>
      <c r="G1" s="64"/>
    </row>
    <row r="2" spans="1:12" ht="15.75" x14ac:dyDescent="0.25">
      <c r="A2" s="22" t="s">
        <v>2</v>
      </c>
      <c r="B2" s="65" t="s">
        <v>59</v>
      </c>
      <c r="C2" s="66"/>
      <c r="D2" s="23"/>
      <c r="E2" s="22" t="str">
        <f t="shared" ref="E2:F4" si="0">+A2</f>
        <v>Company</v>
      </c>
      <c r="F2" s="67" t="str">
        <f t="shared" si="0"/>
        <v>Revolve Industries</v>
      </c>
      <c r="G2" s="67"/>
      <c r="L2" t="s">
        <v>3</v>
      </c>
    </row>
    <row r="3" spans="1:12" ht="16.5" customHeight="1" x14ac:dyDescent="0.25">
      <c r="A3" s="20" t="s">
        <v>4</v>
      </c>
      <c r="B3" s="18" t="s">
        <v>56</v>
      </c>
      <c r="C3" s="18" t="str">
        <f>+B3</f>
        <v>Warehouse</v>
      </c>
      <c r="E3" s="22" t="str">
        <f t="shared" si="0"/>
        <v>Location</v>
      </c>
      <c r="F3" s="56" t="str">
        <f t="shared" si="0"/>
        <v>Warehouse</v>
      </c>
      <c r="G3" s="56" t="str">
        <f>+C3</f>
        <v>Warehouse</v>
      </c>
      <c r="L3" t="s">
        <v>5</v>
      </c>
    </row>
    <row r="4" spans="1:12" ht="15.75" x14ac:dyDescent="0.25">
      <c r="A4" s="21" t="s">
        <v>6</v>
      </c>
      <c r="B4" s="18" t="s">
        <v>7</v>
      </c>
      <c r="C4" s="18" t="s">
        <v>7</v>
      </c>
      <c r="E4" s="22" t="str">
        <f t="shared" si="0"/>
        <v xml:space="preserve">Existing Light / New LED </v>
      </c>
      <c r="F4" s="56" t="str">
        <f t="shared" si="0"/>
        <v>High Bay</v>
      </c>
      <c r="G4" s="56" t="str">
        <f>+C4</f>
        <v>High Bay</v>
      </c>
    </row>
    <row r="5" spans="1:12" x14ac:dyDescent="0.25">
      <c r="A5" s="39"/>
      <c r="B5" s="47" t="s">
        <v>8</v>
      </c>
      <c r="C5" s="48" t="s">
        <v>9</v>
      </c>
      <c r="E5" s="33"/>
      <c r="F5" s="3" t="s">
        <v>8</v>
      </c>
      <c r="G5" s="4" t="s">
        <v>9</v>
      </c>
    </row>
    <row r="6" spans="1:12" x14ac:dyDescent="0.25">
      <c r="A6" s="40" t="s">
        <v>10</v>
      </c>
      <c r="B6" s="1">
        <v>25</v>
      </c>
      <c r="C6" s="1">
        <v>25</v>
      </c>
      <c r="E6" s="9" t="s">
        <v>11</v>
      </c>
      <c r="F6" s="24">
        <f>(B6*B7/1000)*B15*B17*B18*52</f>
        <v>2340</v>
      </c>
      <c r="G6" s="24">
        <f>(C6*C7/1000)*C15*C17*C18*52</f>
        <v>988</v>
      </c>
    </row>
    <row r="7" spans="1:12" x14ac:dyDescent="0.25">
      <c r="A7" s="40" t="s">
        <v>12</v>
      </c>
      <c r="B7" s="1">
        <v>450</v>
      </c>
      <c r="C7" s="1">
        <v>190</v>
      </c>
      <c r="E7" s="13" t="s">
        <v>13</v>
      </c>
      <c r="F7" s="35"/>
      <c r="G7" s="25">
        <f>+F6-G6</f>
        <v>1352</v>
      </c>
    </row>
    <row r="8" spans="1:12" x14ac:dyDescent="0.25">
      <c r="A8" s="40" t="s">
        <v>14</v>
      </c>
      <c r="B8" s="1">
        <v>5000</v>
      </c>
      <c r="C8" s="1">
        <v>50000</v>
      </c>
      <c r="E8" s="33"/>
      <c r="F8" s="35"/>
      <c r="G8" s="35"/>
    </row>
    <row r="9" spans="1:12" x14ac:dyDescent="0.25">
      <c r="A9" s="41" t="s">
        <v>15</v>
      </c>
      <c r="B9" s="33"/>
      <c r="C9" s="33"/>
      <c r="E9" s="9" t="s">
        <v>16</v>
      </c>
      <c r="F9" s="24">
        <f>+F10/G21</f>
        <v>1950</v>
      </c>
      <c r="G9" s="35"/>
    </row>
    <row r="10" spans="1:12" x14ac:dyDescent="0.25">
      <c r="A10" s="41" t="s">
        <v>17</v>
      </c>
      <c r="B10" s="33"/>
      <c r="C10" s="33"/>
      <c r="E10" s="9" t="s">
        <v>18</v>
      </c>
      <c r="F10" s="24">
        <f>(+C8/B8)*(B14+B20)*B6</f>
        <v>37500</v>
      </c>
      <c r="G10" s="35"/>
    </row>
    <row r="11" spans="1:12" x14ac:dyDescent="0.25">
      <c r="A11" s="41" t="s">
        <v>19</v>
      </c>
      <c r="B11" s="33"/>
      <c r="C11" s="33"/>
      <c r="E11" s="34"/>
      <c r="F11" s="35"/>
      <c r="G11" s="35"/>
    </row>
    <row r="12" spans="1:12" x14ac:dyDescent="0.25">
      <c r="A12" s="41" t="s">
        <v>20</v>
      </c>
      <c r="B12" s="33"/>
      <c r="C12" s="33"/>
      <c r="E12" s="13" t="s">
        <v>21</v>
      </c>
      <c r="F12" s="35"/>
      <c r="G12" s="25">
        <f>+F9</f>
        <v>1950</v>
      </c>
    </row>
    <row r="13" spans="1:12" x14ac:dyDescent="0.25">
      <c r="A13" s="41" t="s">
        <v>22</v>
      </c>
      <c r="B13" s="33"/>
      <c r="C13" s="33"/>
      <c r="E13" s="31" t="s">
        <v>23</v>
      </c>
      <c r="F13" s="35"/>
      <c r="G13" s="32">
        <f>+G7+G12</f>
        <v>3302</v>
      </c>
    </row>
    <row r="14" spans="1:12" x14ac:dyDescent="0.25">
      <c r="A14" s="42" t="s">
        <v>24</v>
      </c>
      <c r="B14" s="28">
        <v>50</v>
      </c>
      <c r="C14" s="28">
        <v>410</v>
      </c>
      <c r="E14" s="5" t="s">
        <v>25</v>
      </c>
      <c r="F14" s="35"/>
      <c r="G14" s="26">
        <f>IF(B22="No",0,+C23)</f>
        <v>0</v>
      </c>
    </row>
    <row r="15" spans="1:12" x14ac:dyDescent="0.25">
      <c r="A15" s="42" t="s">
        <v>26</v>
      </c>
      <c r="B15" s="30">
        <v>0.08</v>
      </c>
      <c r="C15" s="30">
        <v>0.08</v>
      </c>
      <c r="E15" s="10" t="s">
        <v>27</v>
      </c>
      <c r="F15" s="35"/>
      <c r="G15" s="27">
        <f>PMT(C24,C25,G14,0)</f>
        <v>0</v>
      </c>
    </row>
    <row r="16" spans="1:12" ht="18.75" x14ac:dyDescent="0.3">
      <c r="A16" s="43" t="s">
        <v>28</v>
      </c>
      <c r="B16" s="36"/>
      <c r="C16" s="36"/>
      <c r="E16" s="55" t="s">
        <v>29</v>
      </c>
      <c r="F16" s="35"/>
      <c r="G16" s="54">
        <f>+C23/G17</f>
        <v>2.3470623864324653</v>
      </c>
    </row>
    <row r="17" spans="1:7" x14ac:dyDescent="0.25">
      <c r="A17" s="42" t="s">
        <v>30</v>
      </c>
      <c r="B17" s="1">
        <v>10</v>
      </c>
      <c r="C17" s="1">
        <v>10</v>
      </c>
      <c r="E17" s="50" t="s">
        <v>31</v>
      </c>
      <c r="F17" s="51" t="s">
        <v>32</v>
      </c>
      <c r="G17" s="52">
        <f>+G7+G12+G15</f>
        <v>3302</v>
      </c>
    </row>
    <row r="18" spans="1:7" x14ac:dyDescent="0.25">
      <c r="A18" s="42" t="s">
        <v>33</v>
      </c>
      <c r="B18" s="1">
        <v>5</v>
      </c>
      <c r="C18" s="1">
        <v>5</v>
      </c>
      <c r="E18" s="50" t="s">
        <v>34</v>
      </c>
      <c r="F18" s="51" t="s">
        <v>32</v>
      </c>
      <c r="G18" s="53">
        <f>+G17*G21</f>
        <v>63500</v>
      </c>
    </row>
    <row r="19" spans="1:7" x14ac:dyDescent="0.25">
      <c r="A19" s="42" t="s">
        <v>57</v>
      </c>
      <c r="B19" s="1"/>
      <c r="C19" s="60">
        <v>-200</v>
      </c>
      <c r="E19" s="57"/>
      <c r="F19" s="58"/>
      <c r="G19" s="59"/>
    </row>
    <row r="20" spans="1:7" x14ac:dyDescent="0.25">
      <c r="A20" s="42" t="s">
        <v>35</v>
      </c>
      <c r="B20" s="28">
        <v>100</v>
      </c>
      <c r="C20" s="35"/>
      <c r="E20" s="6"/>
      <c r="F20" s="6"/>
      <c r="G20" s="6"/>
    </row>
    <row r="21" spans="1:7" x14ac:dyDescent="0.25">
      <c r="A21" s="42" t="s">
        <v>36</v>
      </c>
      <c r="B21" s="35"/>
      <c r="C21" s="28">
        <v>100</v>
      </c>
      <c r="E21" s="11" t="s">
        <v>37</v>
      </c>
      <c r="F21" s="33"/>
      <c r="G21" s="12">
        <f>(C8/(C17*C18*52))</f>
        <v>19.23076923076923</v>
      </c>
    </row>
    <row r="22" spans="1:7" x14ac:dyDescent="0.25">
      <c r="A22" s="44" t="s">
        <v>38</v>
      </c>
      <c r="B22" s="38" t="s">
        <v>5</v>
      </c>
      <c r="C22" s="36"/>
      <c r="E22" s="14" t="s">
        <v>39</v>
      </c>
      <c r="F22" s="6"/>
      <c r="G22" s="6"/>
    </row>
    <row r="23" spans="1:7" x14ac:dyDescent="0.25">
      <c r="A23" s="5" t="s">
        <v>40</v>
      </c>
      <c r="B23" s="33"/>
      <c r="C23" s="29">
        <f>(+C14+C19+C21)*C6</f>
        <v>7750</v>
      </c>
      <c r="E23" s="15" t="s">
        <v>41</v>
      </c>
      <c r="F23" s="33"/>
      <c r="G23" s="16">
        <f>(B7-C7)*C17*C18*52*G21/1000</f>
        <v>13000</v>
      </c>
    </row>
    <row r="24" spans="1:7" x14ac:dyDescent="0.25">
      <c r="A24" s="45" t="s">
        <v>42</v>
      </c>
      <c r="B24" s="37" t="s">
        <v>43</v>
      </c>
      <c r="C24" s="2">
        <v>0.1</v>
      </c>
      <c r="E24" s="15" t="s">
        <v>44</v>
      </c>
      <c r="F24" s="33"/>
      <c r="G24" s="16">
        <f>+G23*1.3</f>
        <v>16900</v>
      </c>
    </row>
    <row r="25" spans="1:7" x14ac:dyDescent="0.25">
      <c r="A25" s="45" t="s">
        <v>45</v>
      </c>
      <c r="B25" s="33"/>
      <c r="C25" s="1">
        <v>10</v>
      </c>
      <c r="E25" s="15" t="s">
        <v>46</v>
      </c>
      <c r="F25" s="33"/>
      <c r="G25" s="17">
        <f>+G24/(2000*1.5)</f>
        <v>5.6333333333333337</v>
      </c>
    </row>
    <row r="26" spans="1:7" x14ac:dyDescent="0.25">
      <c r="A26" s="6"/>
      <c r="B26" t="s">
        <v>58</v>
      </c>
    </row>
    <row r="27" spans="1:7" x14ac:dyDescent="0.25">
      <c r="A27" s="6" t="s">
        <v>54</v>
      </c>
    </row>
    <row r="28" spans="1:7" x14ac:dyDescent="0.25">
      <c r="A28" s="7" t="s">
        <v>55</v>
      </c>
      <c r="B28" s="19" t="s">
        <v>47</v>
      </c>
      <c r="C28" s="19"/>
    </row>
    <row r="29" spans="1:7" x14ac:dyDescent="0.25">
      <c r="A29" s="46" t="s">
        <v>48</v>
      </c>
    </row>
    <row r="30" spans="1:7" x14ac:dyDescent="0.25">
      <c r="A30" s="6"/>
    </row>
    <row r="31" spans="1:7" x14ac:dyDescent="0.25">
      <c r="A31" s="6" t="s">
        <v>49</v>
      </c>
    </row>
    <row r="32" spans="1:7" x14ac:dyDescent="0.25">
      <c r="A32" s="6" t="s">
        <v>50</v>
      </c>
    </row>
    <row r="33" spans="1:1" x14ac:dyDescent="0.25">
      <c r="A33" s="8" t="s">
        <v>51</v>
      </c>
    </row>
    <row r="34" spans="1:1" x14ac:dyDescent="0.25">
      <c r="A34" s="6" t="s">
        <v>52</v>
      </c>
    </row>
    <row r="35" spans="1:1" x14ac:dyDescent="0.25">
      <c r="A35" s="6" t="s">
        <v>53</v>
      </c>
    </row>
  </sheetData>
  <sheetProtection algorithmName="SHA-512" hashValue="5HlBTv62oMziBpMzgRKfYsalVHl3OaojC4CjtRE+qD8iOcL8+eC4QSEaIQtkk45SESynnMQE+8m9aoKUCtYeGw==" saltValue="wr4qjiUjOao5szTSGGP4tQ==" spinCount="100000" sheet="1" selectLockedCells="1"/>
  <mergeCells count="4">
    <mergeCell ref="B1:C1"/>
    <mergeCell ref="E1:G1"/>
    <mergeCell ref="B2:C2"/>
    <mergeCell ref="F2:G2"/>
  </mergeCells>
  <dataValidations count="1">
    <dataValidation type="list" allowBlank="1" showInputMessage="1" showErrorMessage="1" promptTitle="Show Financing?" sqref="B22" xr:uid="{00000000-0002-0000-0000-000000000000}">
      <formula1>$L$2:$L$3</formula1>
    </dataValidation>
  </dataValidations>
  <hyperlinks>
    <hyperlink ref="A28" r:id="rId1" xr:uid="{00000000-0004-0000-0000-000000000000}"/>
  </hyperlinks>
  <pageMargins left="0.7" right="0.7" top="0.75" bottom="0.75" header="0.3" footer="0.3"/>
  <pageSetup scale="76" fitToHeight="0" orientation="landscape" horizont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Factory LEDs Savings Calculator</vt:lpstr>
      <vt:lpstr>'Factory LEDs Savings Calculator'!Print_Area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VictorDeLaetLap</dc:creator>
  <cp:keywords/>
  <dc:description/>
  <cp:lastModifiedBy>Vic</cp:lastModifiedBy>
  <cp:revision/>
  <cp:lastPrinted>2018-05-14T15:02:52Z</cp:lastPrinted>
  <dcterms:created xsi:type="dcterms:W3CDTF">2014-12-31T04:29:35Z</dcterms:created>
  <dcterms:modified xsi:type="dcterms:W3CDTF">2018-06-23T18:49:51Z</dcterms:modified>
  <cp:category/>
  <cp:contentStatus/>
</cp:coreProperties>
</file>